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E60B" lockStructure="1"/>
  <bookViews>
    <workbookView xWindow="0" yWindow="120" windowWidth="10515" windowHeight="9495"/>
  </bookViews>
  <sheets>
    <sheet name="OctoHome" sheetId="1" r:id="rId1"/>
    <sheet name="Blad2" sheetId="2" state="hidden" r:id="rId2"/>
  </sheets>
  <definedNames>
    <definedName name="_xlnm._FilterDatabase" localSheetId="0" hidden="1">Blad2!$E$3:$F$9</definedName>
    <definedName name="_xlnm.Print_Area" localSheetId="0">OctoHome!$A$1:$L$16</definedName>
  </definedNames>
  <calcPr calcId="144525"/>
</workbook>
</file>

<file path=xl/calcChain.xml><?xml version="1.0" encoding="utf-8"?>
<calcChain xmlns="http://schemas.openxmlformats.org/spreadsheetml/2006/main">
  <c r="R10" i="2" l="1"/>
  <c r="P7" i="2"/>
  <c r="L5" i="2"/>
  <c r="L6" i="2"/>
  <c r="L7" i="2"/>
  <c r="L10" i="2"/>
  <c r="K10" i="2"/>
  <c r="K9" i="2"/>
  <c r="K8" i="2"/>
  <c r="K7" i="2"/>
  <c r="K6" i="2"/>
  <c r="K12" i="2" s="1"/>
  <c r="K5" i="2"/>
  <c r="J5" i="2"/>
  <c r="J6" i="2"/>
  <c r="J7" i="2"/>
  <c r="J10" i="2"/>
  <c r="J9" i="2"/>
  <c r="J8" i="2"/>
  <c r="I8" i="2"/>
  <c r="I4" i="2"/>
  <c r="J4" i="2" s="1"/>
  <c r="I10" i="2"/>
  <c r="I9" i="2"/>
  <c r="I7" i="2"/>
  <c r="I6" i="2"/>
  <c r="I5" i="2"/>
  <c r="P9" i="2"/>
  <c r="P8" i="2"/>
  <c r="L8" i="2"/>
  <c r="E33" i="2"/>
  <c r="E28" i="2"/>
  <c r="E38" i="2"/>
  <c r="P6" i="2"/>
  <c r="P5" i="2"/>
  <c r="L9" i="2"/>
  <c r="C21" i="2"/>
  <c r="C20" i="2"/>
  <c r="F34" i="2"/>
  <c r="F39" i="2"/>
  <c r="J12" i="2" l="1"/>
  <c r="C19" i="2" s="1"/>
  <c r="C22" i="2" s="1"/>
  <c r="L12" i="2"/>
  <c r="C36" i="2" l="1"/>
  <c r="E37" i="2" s="1"/>
  <c r="C27" i="2"/>
  <c r="C31" i="2"/>
  <c r="E32" i="2" s="1"/>
  <c r="C37" i="2"/>
  <c r="C32" i="2"/>
  <c r="C26" i="2"/>
  <c r="E27" i="2" s="1"/>
  <c r="C35" i="2"/>
  <c r="E36" i="2" s="1"/>
  <c r="E39" i="2" s="1"/>
  <c r="C25" i="2"/>
  <c r="E26" i="2" s="1"/>
  <c r="E29" i="2" s="1"/>
  <c r="F29" i="2" s="1"/>
  <c r="F42" i="2" s="1"/>
  <c r="B12" i="1" s="1"/>
  <c r="C30" i="2"/>
  <c r="E31" i="2" s="1"/>
  <c r="E34" i="2" s="1"/>
</calcChain>
</file>

<file path=xl/sharedStrings.xml><?xml version="1.0" encoding="utf-8"?>
<sst xmlns="http://schemas.openxmlformats.org/spreadsheetml/2006/main" count="87" uniqueCount="56">
  <si>
    <t>Bränsle</t>
  </si>
  <si>
    <t>El</t>
  </si>
  <si>
    <t>Pellets</t>
  </si>
  <si>
    <t>kWh</t>
  </si>
  <si>
    <t>kg</t>
  </si>
  <si>
    <t>Värmevärde</t>
  </si>
  <si>
    <r>
      <t>Densitet (kg/m</t>
    </r>
    <r>
      <rPr>
        <b/>
        <vertAlign val="superscript"/>
        <sz val="11"/>
        <color indexed="8"/>
        <rFont val="Calibri"/>
        <family val="2"/>
      </rPr>
      <t>3</t>
    </r>
    <r>
      <rPr>
        <b/>
        <sz val="11"/>
        <color indexed="8"/>
        <rFont val="Calibri"/>
        <family val="2"/>
      </rPr>
      <t>)</t>
    </r>
  </si>
  <si>
    <t>Trädbränslen - pellets, briketter</t>
  </si>
  <si>
    <t>16,8 GJ/ton</t>
  </si>
  <si>
    <t>Trädbränslen – flis</t>
  </si>
  <si>
    <t>Eldningsolja 1</t>
  </si>
  <si>
    <t>Stadsgas</t>
  </si>
  <si>
    <t>Mängd</t>
  </si>
  <si>
    <t>kWh/m3</t>
  </si>
  <si>
    <t>kWh/kg</t>
  </si>
  <si>
    <t>%</t>
  </si>
  <si>
    <t>kWh el</t>
  </si>
  <si>
    <t>Spannmål</t>
  </si>
  <si>
    <r>
      <t>2,9 GJ/m</t>
    </r>
    <r>
      <rPr>
        <vertAlign val="superscript"/>
        <sz val="11"/>
        <color indexed="9"/>
        <rFont val="Calibri"/>
        <family val="2"/>
      </rPr>
      <t>3</t>
    </r>
  </si>
  <si>
    <r>
      <t>4,5 GJ/m</t>
    </r>
    <r>
      <rPr>
        <vertAlign val="superscript"/>
        <sz val="11"/>
        <color indexed="9"/>
        <rFont val="Calibri"/>
        <family val="2"/>
      </rPr>
      <t>3</t>
    </r>
  </si>
  <si>
    <r>
      <t>35,82 GJ/m</t>
    </r>
    <r>
      <rPr>
        <vertAlign val="superscript"/>
        <sz val="11"/>
        <color indexed="9"/>
        <rFont val="Calibri"/>
        <family val="2"/>
      </rPr>
      <t>3</t>
    </r>
  </si>
  <si>
    <r>
      <t>16,75 GJ/1 000 m</t>
    </r>
    <r>
      <rPr>
        <vertAlign val="superscript"/>
        <sz val="11"/>
        <color indexed="9"/>
        <rFont val="Calibri"/>
        <family val="2"/>
      </rPr>
      <t>3</t>
    </r>
  </si>
  <si>
    <t>fel</t>
  </si>
  <si>
    <t>m3</t>
  </si>
  <si>
    <t>Förluster</t>
  </si>
  <si>
    <t>Kostnad radiator</t>
  </si>
  <si>
    <t>Kostnad golvvärme</t>
  </si>
  <si>
    <t>Distr.</t>
  </si>
  <si>
    <t>IS</t>
  </si>
  <si>
    <t>AQUA</t>
  </si>
  <si>
    <t>Kostnad ack. Tank</t>
  </si>
  <si>
    <t>VP</t>
  </si>
  <si>
    <t>IS Hybrid</t>
  </si>
  <si>
    <t>IS HYBRID</t>
  </si>
  <si>
    <t>cop</t>
  </si>
  <si>
    <r>
      <t>m</t>
    </r>
    <r>
      <rPr>
        <b/>
        <vertAlign val="superscript"/>
        <sz val="12"/>
        <color indexed="9"/>
        <rFont val="Calibri"/>
        <family val="2"/>
      </rPr>
      <t>3</t>
    </r>
  </si>
  <si>
    <t>Trädbränslen - ved (Bok, Ek, Björk)</t>
  </si>
  <si>
    <t>Trädbränslen - ved (Tall, Al, Gran, Asp)</t>
  </si>
  <si>
    <t>Old</t>
  </si>
  <si>
    <t>New</t>
  </si>
  <si>
    <r>
      <rPr>
        <sz val="12"/>
        <color indexed="9"/>
        <rFont val="Comic Sans MS"/>
        <family val="4"/>
      </rPr>
      <t>©</t>
    </r>
    <r>
      <rPr>
        <sz val="10"/>
        <color indexed="9"/>
        <rFont val="Comic Sans MS"/>
        <family val="4"/>
      </rPr>
      <t xml:space="preserve"> Knut Nordahl   </t>
    </r>
  </si>
  <si>
    <t>Petróleo</t>
  </si>
  <si>
    <t>De gas natural</t>
  </si>
  <si>
    <t>Leña (Bok, Ek, Björk)</t>
  </si>
  <si>
    <t>Leña (Tall, Al, Gran, Asp)</t>
  </si>
  <si>
    <t>Chips</t>
  </si>
  <si>
    <t>Radiadores</t>
  </si>
  <si>
    <t>Suelo Radiante</t>
  </si>
  <si>
    <t>Acumulador</t>
  </si>
  <si>
    <t>Electricidad</t>
  </si>
  <si>
    <t>Caldera</t>
  </si>
  <si>
    <t>Caldera Antiguo</t>
  </si>
  <si>
    <t>Caldera Moderno</t>
  </si>
  <si>
    <t>Seleccionar la bomba de calor</t>
  </si>
  <si>
    <t>Calculado y basado en una bomba de calor del tamaño correcto</t>
  </si>
  <si>
    <t>El resultado puede diferir de la realidad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</si>
</sst>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1"/>
      <color indexed="9"/>
      <name val="Calibri"/>
      <family val="2"/>
    </font>
    <font>
      <sz val="12"/>
      <color indexed="9"/>
      <name val="Comic Sans MS"/>
      <family val="4"/>
    </font>
    <font>
      <sz val="10"/>
      <color indexed="9"/>
      <name val="Comic Sans MS"/>
      <family val="4"/>
    </font>
    <font>
      <b/>
      <vertAlign val="superscript"/>
      <sz val="12"/>
      <color indexed="9"/>
      <name val="Calibri"/>
      <family val="2"/>
    </font>
    <font>
      <sz val="14"/>
      <color theme="0"/>
      <name val="Comic Sans MS"/>
      <family val="4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omic Sans MS"/>
      <family val="4"/>
    </font>
    <font>
      <sz val="10"/>
      <color theme="0"/>
      <name val="Comic Sans MS"/>
      <family val="4"/>
    </font>
    <font>
      <b/>
      <sz val="14"/>
      <color theme="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E4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7" fillId="2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1" fillId="2" borderId="0" xfId="0" applyFont="1" applyFill="1" applyAlignment="1" applyProtection="1">
      <alignment horizontal="right" vertical="center" wrapText="1"/>
    </xf>
    <xf numFmtId="1" fontId="11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2" fontId="11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right" vertical="top" wrapText="1"/>
    </xf>
    <xf numFmtId="1" fontId="11" fillId="2" borderId="0" xfId="0" applyNumberFormat="1" applyFont="1" applyFill="1" applyAlignment="1" applyProtection="1">
      <alignment horizontal="right" vertical="top" wrapText="1"/>
    </xf>
    <xf numFmtId="2" fontId="11" fillId="2" borderId="0" xfId="0" applyNumberFormat="1" applyFont="1" applyFill="1" applyAlignment="1" applyProtection="1">
      <alignment horizontal="right" vertical="top" wrapText="1"/>
    </xf>
    <xf numFmtId="3" fontId="12" fillId="0" borderId="0" xfId="0" applyNumberFormat="1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13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3" fillId="3" borderId="0" xfId="0" applyFont="1" applyFill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  <xf numFmtId="9" fontId="8" fillId="2" borderId="4" xfId="0" applyNumberFormat="1" applyFont="1" applyFill="1" applyBorder="1" applyAlignment="1" applyProtection="1">
      <alignment horizontal="center"/>
    </xf>
    <xf numFmtId="3" fontId="8" fillId="2" borderId="4" xfId="0" applyNumberFormat="1" applyFont="1" applyFill="1" applyBorder="1" applyAlignment="1" applyProtection="1">
      <alignment horizontal="center"/>
    </xf>
    <xf numFmtId="3" fontId="8" fillId="2" borderId="5" xfId="0" applyNumberFormat="1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9" fontId="8" fillId="2" borderId="0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3" fontId="8" fillId="2" borderId="7" xfId="0" applyNumberFormat="1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3" fontId="8" fillId="2" borderId="9" xfId="0" applyNumberFormat="1" applyFont="1" applyFill="1" applyBorder="1" applyAlignment="1" applyProtection="1">
      <alignment horizontal="center"/>
    </xf>
    <xf numFmtId="3" fontId="8" fillId="2" borderId="10" xfId="0" applyNumberFormat="1" applyFont="1" applyFill="1" applyBorder="1" applyAlignment="1" applyProtection="1">
      <alignment horizontal="center"/>
    </xf>
    <xf numFmtId="3" fontId="12" fillId="0" borderId="0" xfId="0" applyNumberFormat="1" applyFont="1" applyAlignment="1" applyProtection="1">
      <alignment horizontal="center"/>
    </xf>
    <xf numFmtId="0" fontId="0" fillId="3" borderId="0" xfId="0" applyFont="1" applyFill="1" applyProtection="1"/>
    <xf numFmtId="0" fontId="0" fillId="0" borderId="0" xfId="0" applyFont="1" applyAlignment="1" applyProtection="1">
      <alignment horizontal="right"/>
    </xf>
    <xf numFmtId="164" fontId="0" fillId="0" borderId="0" xfId="0" applyNumberFormat="1" applyFont="1" applyAlignment="1" applyProtection="1">
      <alignment horizontal="center"/>
    </xf>
    <xf numFmtId="1" fontId="0" fillId="0" borderId="0" xfId="0" applyNumberFormat="1" applyFont="1" applyProtection="1"/>
    <xf numFmtId="1" fontId="0" fillId="0" borderId="2" xfId="0" applyNumberFormat="1" applyFont="1" applyBorder="1" applyProtection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top"/>
    </xf>
    <xf numFmtId="1" fontId="0" fillId="0" borderId="0" xfId="0" applyNumberFormat="1" applyFont="1" applyBorder="1" applyProtection="1"/>
    <xf numFmtId="0" fontId="14" fillId="2" borderId="0" xfId="0" applyFont="1" applyFill="1" applyAlignment="1"/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3" fontId="16" fillId="5" borderId="0" xfId="0" applyNumberFormat="1" applyFont="1" applyFill="1" applyAlignment="1" applyProtection="1">
      <alignment horizontal="center" vertical="center"/>
      <protection locked="0"/>
    </xf>
    <xf numFmtId="3" fontId="16" fillId="6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7" dropStyle="combo" dx="16" fmlaLink="Blad2!$F$3" fmlaRange="Blad2!$F$4:$F$10" val="0"/>
</file>

<file path=xl/ctrlProps/ctrlProp2.xml><?xml version="1.0" encoding="utf-8"?>
<formControlPr xmlns="http://schemas.microsoft.com/office/spreadsheetml/2009/9/main" objectType="Drop" dropLines="3" dropStyle="combo" dx="16" fmlaLink="Blad2!$C$3" fmlaRange="Blad2!$C$4:$C$6" val="0"/>
</file>

<file path=xl/ctrlProps/ctrlProp3.xml><?xml version="1.0" encoding="utf-8"?>
<formControlPr xmlns="http://schemas.microsoft.com/office/spreadsheetml/2009/9/main" objectType="Drop" dropLines="3" dropStyle="combo" dx="16" fmlaLink="Blad2!$C$8" fmlaRange="Blad2!$C$9:$C$11" sel="2" val="0"/>
</file>

<file path=xl/ctrlProps/ctrlProp4.xml><?xml version="1.0" encoding="utf-8"?>
<formControlPr xmlns="http://schemas.microsoft.com/office/spreadsheetml/2009/9/main" objectType="Drop" dropLines="2" dropStyle="combo" dx="16" fmlaLink="Blad2!$C$13" fmlaRange="Blad2!$C$14:$C$16" sel="2" val="0"/>
</file>

<file path=xl/ctrlProps/ctrlProp5.xml><?xml version="1.0" encoding="utf-8"?>
<formControlPr xmlns="http://schemas.microsoft.com/office/spreadsheetml/2009/9/main" objectType="Drop" dropLines="2" dropStyle="combo" dx="16" fmlaLink="Blad2!$K$15" fmlaRange="Blad2!$K$16:$K$17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142875</xdr:rowOff>
    </xdr:from>
    <xdr:to>
      <xdr:col>8</xdr:col>
      <xdr:colOff>247650</xdr:colOff>
      <xdr:row>4</xdr:row>
      <xdr:rowOff>104775</xdr:rowOff>
    </xdr:to>
    <xdr:pic>
      <xdr:nvPicPr>
        <xdr:cNvPr id="1109" name="Bildobjekt 2" descr="OctoLogo Color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142875"/>
          <a:ext cx="36576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3</xdr:row>
      <xdr:rowOff>76200</xdr:rowOff>
    </xdr:from>
    <xdr:to>
      <xdr:col>11</xdr:col>
      <xdr:colOff>28575</xdr:colOff>
      <xdr:row>11</xdr:row>
      <xdr:rowOff>219075</xdr:rowOff>
    </xdr:to>
    <xdr:pic>
      <xdr:nvPicPr>
        <xdr:cNvPr id="1110" name="Bildobjekt 7" descr="ispinne - genomskinlig mellan.g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76750" y="876300"/>
          <a:ext cx="981075" cy="2257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5</xdr:row>
          <xdr:rowOff>9525</xdr:rowOff>
        </xdr:from>
        <xdr:to>
          <xdr:col>8</xdr:col>
          <xdr:colOff>171450</xdr:colOff>
          <xdr:row>5</xdr:row>
          <xdr:rowOff>200025</xdr:rowOff>
        </xdr:to>
        <xdr:sp macro="" textlink="">
          <xdr:nvSpPr>
            <xdr:cNvPr id="1090" name="Drop Dow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5</xdr:row>
          <xdr:rowOff>9525</xdr:rowOff>
        </xdr:from>
        <xdr:to>
          <xdr:col>5</xdr:col>
          <xdr:colOff>0</xdr:colOff>
          <xdr:row>5</xdr:row>
          <xdr:rowOff>200025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171450</xdr:rowOff>
        </xdr:from>
        <xdr:to>
          <xdr:col>2</xdr:col>
          <xdr:colOff>190500</xdr:colOff>
          <xdr:row>7</xdr:row>
          <xdr:rowOff>152400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</xdr:row>
          <xdr:rowOff>57150</xdr:rowOff>
        </xdr:from>
        <xdr:to>
          <xdr:col>7</xdr:col>
          <xdr:colOff>190500</xdr:colOff>
          <xdr:row>9</xdr:row>
          <xdr:rowOff>247650</xdr:rowOff>
        </xdr:to>
        <xdr:sp macro="" textlink="">
          <xdr:nvSpPr>
            <xdr:cNvPr id="1105" name="Drop Dow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6</xdr:row>
          <xdr:rowOff>171450</xdr:rowOff>
        </xdr:from>
        <xdr:to>
          <xdr:col>5</xdr:col>
          <xdr:colOff>123825</xdr:colOff>
          <xdr:row>7</xdr:row>
          <xdr:rowOff>152400</xdr:rowOff>
        </xdr:to>
        <xdr:sp macro="" textlink="">
          <xdr:nvSpPr>
            <xdr:cNvPr id="1106" name="Drop Dow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L16"/>
  <sheetViews>
    <sheetView tabSelected="1" zoomScaleNormal="100" workbookViewId="0">
      <selection activeCell="I9" sqref="I9"/>
    </sheetView>
  </sheetViews>
  <sheetFormatPr baseColWidth="10" defaultColWidth="7.7109375" defaultRowHeight="21" customHeight="1" x14ac:dyDescent="0.4"/>
  <cols>
    <col min="1" max="1" width="7.7109375" style="46"/>
    <col min="2" max="3" width="9.85546875" style="46" bestFit="1" customWidth="1"/>
    <col min="4" max="4" width="7.7109375" style="46"/>
    <col min="5" max="5" width="2.42578125" style="46" customWidth="1"/>
    <col min="6" max="6" width="8.42578125" style="46" customWidth="1"/>
    <col min="7" max="7" width="3.140625" style="46" customWidth="1"/>
    <col min="8" max="8" width="9.140625" style="46" bestFit="1" customWidth="1"/>
    <col min="9" max="16" width="7.7109375" style="46"/>
    <col min="17" max="17" width="30.85546875" style="46" customWidth="1"/>
    <col min="18" max="18" width="16.28515625" style="46" bestFit="1" customWidth="1"/>
    <col min="19" max="19" width="5.140625" style="46" bestFit="1" customWidth="1"/>
    <col min="20" max="20" width="15.85546875" style="46" bestFit="1" customWidth="1"/>
    <col min="21" max="21" width="8.85546875" style="46" customWidth="1"/>
    <col min="22" max="16384" width="7.7109375" style="46"/>
  </cols>
  <sheetData>
    <row r="6" spans="2:12" ht="21" customHeight="1" x14ac:dyDescent="0.45">
      <c r="B6" s="53">
        <v>30000</v>
      </c>
      <c r="C6" s="53"/>
    </row>
    <row r="10" spans="2:12" ht="21" customHeight="1" x14ac:dyDescent="0.45">
      <c r="B10" s="49" t="s">
        <v>53</v>
      </c>
      <c r="C10" s="49"/>
      <c r="D10" s="49"/>
      <c r="E10" s="49"/>
    </row>
    <row r="11" spans="2:12" ht="18.600000000000001" x14ac:dyDescent="0.45"/>
    <row r="12" spans="2:12" ht="24.75" customHeight="1" x14ac:dyDescent="0.45">
      <c r="B12" s="54">
        <f>Blad2!F42</f>
        <v>8571.4285714285706</v>
      </c>
      <c r="C12" s="54"/>
      <c r="D12" s="1" t="s">
        <v>16</v>
      </c>
    </row>
    <row r="14" spans="2:12" ht="21" customHeight="1" x14ac:dyDescent="0.4">
      <c r="B14" s="50" t="s">
        <v>54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2:12" ht="21" customHeight="1" x14ac:dyDescent="0.45">
      <c r="B15" s="50" t="s">
        <v>55</v>
      </c>
      <c r="C15" s="50"/>
      <c r="D15" s="50"/>
      <c r="E15" s="50"/>
      <c r="F15" s="50"/>
      <c r="G15" s="50"/>
      <c r="H15" s="50"/>
      <c r="I15" s="50"/>
      <c r="J15" s="50"/>
      <c r="K15" s="47"/>
    </row>
    <row r="16" spans="2:12" ht="21" customHeight="1" x14ac:dyDescent="0.4">
      <c r="I16" s="51" t="s">
        <v>40</v>
      </c>
      <c r="J16" s="52"/>
      <c r="K16" s="52"/>
      <c r="L16" s="52"/>
    </row>
  </sheetData>
  <sheetProtection password="E60B" sheet="1" objects="1" scenarios="1"/>
  <mergeCells count="5">
    <mergeCell ref="B15:J15"/>
    <mergeCell ref="I16:L16"/>
    <mergeCell ref="B6:C6"/>
    <mergeCell ref="B12:C12"/>
    <mergeCell ref="B14:K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7" orientation="landscape" horizontalDpi="1200" verticalDpi="1200" r:id="rId1"/>
  <rowBreaks count="1" manualBreakCount="1">
    <brk id="1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Drop Down 66">
              <controlPr locked="0" defaultSize="0" autoLine="0" autoPict="0">
                <anchor moveWithCells="1">
                  <from>
                    <xdr:col>5</xdr:col>
                    <xdr:colOff>123825</xdr:colOff>
                    <xdr:row>5</xdr:row>
                    <xdr:rowOff>9525</xdr:rowOff>
                  </from>
                  <to>
                    <xdr:col>8</xdr:col>
                    <xdr:colOff>171450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Drop Down 68">
              <controlPr locked="0" defaultSize="0" autoLine="0" autoPict="0">
                <anchor moveWithCells="1">
                  <from>
                    <xdr:col>3</xdr:col>
                    <xdr:colOff>95250</xdr:colOff>
                    <xdr:row>5</xdr:row>
                    <xdr:rowOff>9525</xdr:rowOff>
                  </from>
                  <to>
                    <xdr:col>5</xdr:col>
                    <xdr:colOff>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" name="Drop Down 69">
              <controlPr locked="0" defaultSize="0" autoLine="0" autoPict="0">
                <anchor moveWithCells="1">
                  <from>
                    <xdr:col>1</xdr:col>
                    <xdr:colOff>0</xdr:colOff>
                    <xdr:row>6</xdr:row>
                    <xdr:rowOff>171450</xdr:rowOff>
                  </from>
                  <to>
                    <xdr:col>2</xdr:col>
                    <xdr:colOff>190500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" name="Drop Down 81">
              <controlPr locked="0" defaultSize="0" autoLine="0" autoPict="0">
                <anchor moveWithCells="1">
                  <from>
                    <xdr:col>5</xdr:col>
                    <xdr:colOff>171450</xdr:colOff>
                    <xdr:row>9</xdr:row>
                    <xdr:rowOff>57150</xdr:rowOff>
                  </from>
                  <to>
                    <xdr:col>7</xdr:col>
                    <xdr:colOff>190500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Drop Down 82">
              <controlPr locked="0" defaultSize="0" autoLine="0" autoPict="0">
                <anchor moveWithCells="1">
                  <from>
                    <xdr:col>2</xdr:col>
                    <xdr:colOff>371475</xdr:colOff>
                    <xdr:row>6</xdr:row>
                    <xdr:rowOff>171450</xdr:rowOff>
                  </from>
                  <to>
                    <xdr:col>5</xdr:col>
                    <xdr:colOff>123825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2"/>
  <sheetViews>
    <sheetView workbookViewId="0">
      <selection activeCell="K21" sqref="K21"/>
    </sheetView>
  </sheetViews>
  <sheetFormatPr baseColWidth="10" defaultColWidth="9.140625" defaultRowHeight="15" x14ac:dyDescent="0.25"/>
  <cols>
    <col min="1" max="1" width="9.140625" style="20"/>
    <col min="2" max="2" width="18.140625" style="21" bestFit="1" customWidth="1"/>
    <col min="3" max="3" width="17.28515625" style="21" customWidth="1"/>
    <col min="4" max="4" width="5" style="21" bestFit="1" customWidth="1"/>
    <col min="5" max="5" width="9.140625" style="21"/>
    <col min="6" max="6" width="23.5703125" style="21" bestFit="1" customWidth="1"/>
    <col min="7" max="7" width="11.140625" style="21" customWidth="1"/>
    <col min="8" max="8" width="9" style="21" customWidth="1"/>
    <col min="9" max="9" width="11.5703125" style="21" bestFit="1" customWidth="1"/>
    <col min="10" max="12" width="17.28515625" style="21" customWidth="1"/>
    <col min="13" max="13" width="5.85546875" style="41" customWidth="1"/>
    <col min="14" max="14" width="42.85546875" style="21" customWidth="1"/>
    <col min="15" max="15" width="16.28515625" style="21" bestFit="1" customWidth="1"/>
    <col min="16" max="16" width="8.7109375" style="21" bestFit="1" customWidth="1"/>
    <col min="17" max="17" width="15.85546875" style="21" bestFit="1" customWidth="1"/>
    <col min="18" max="18" width="8" style="21" bestFit="1" customWidth="1"/>
    <col min="19" max="16384" width="9.140625" style="21"/>
  </cols>
  <sheetData>
    <row r="2" spans="2:18" ht="15.6" x14ac:dyDescent="0.3">
      <c r="J2" s="2"/>
      <c r="M2" s="21"/>
    </row>
    <row r="3" spans="2:18" ht="18.75" thickBot="1" x14ac:dyDescent="0.3">
      <c r="B3" s="22" t="s">
        <v>12</v>
      </c>
      <c r="C3" s="23">
        <v>1</v>
      </c>
      <c r="E3" s="22" t="s">
        <v>0</v>
      </c>
      <c r="F3" s="24">
        <v>1</v>
      </c>
      <c r="G3" s="24" t="s">
        <v>38</v>
      </c>
      <c r="H3" s="25" t="s">
        <v>39</v>
      </c>
      <c r="I3" s="26" t="s">
        <v>15</v>
      </c>
      <c r="J3" s="26" t="s">
        <v>3</v>
      </c>
      <c r="K3" s="26" t="s">
        <v>4</v>
      </c>
      <c r="L3" s="26" t="s">
        <v>35</v>
      </c>
      <c r="M3" s="27"/>
      <c r="N3" s="3" t="s">
        <v>0</v>
      </c>
      <c r="O3" s="3" t="s">
        <v>5</v>
      </c>
      <c r="P3" s="3" t="s">
        <v>13</v>
      </c>
      <c r="Q3" s="3" t="s">
        <v>6</v>
      </c>
      <c r="R3" s="3" t="s">
        <v>14</v>
      </c>
    </row>
    <row r="4" spans="2:18" ht="15.6" x14ac:dyDescent="0.3">
      <c r="B4" s="22">
        <v>1</v>
      </c>
      <c r="C4" s="22" t="s">
        <v>3</v>
      </c>
      <c r="E4" s="26">
        <v>1</v>
      </c>
      <c r="F4" s="28" t="s">
        <v>49</v>
      </c>
      <c r="G4" s="29">
        <v>1</v>
      </c>
      <c r="H4" s="29">
        <v>1</v>
      </c>
      <c r="I4" s="33">
        <f>IF(K15=1,G4,H4)</f>
        <v>1</v>
      </c>
      <c r="J4" s="30">
        <f>IF(F3=1,OctoHome!B6*Blad2!I4,0)</f>
        <v>30000</v>
      </c>
      <c r="K4" s="30" t="s">
        <v>22</v>
      </c>
      <c r="L4" s="31" t="s">
        <v>22</v>
      </c>
      <c r="M4" s="2"/>
      <c r="N4" s="4" t="s">
        <v>1</v>
      </c>
      <c r="O4" s="5"/>
      <c r="P4" s="5" t="s">
        <v>22</v>
      </c>
      <c r="Q4" s="5"/>
      <c r="R4" s="5" t="s">
        <v>22</v>
      </c>
    </row>
    <row r="5" spans="2:18" ht="17.25" x14ac:dyDescent="0.25">
      <c r="B5" s="22">
        <v>2</v>
      </c>
      <c r="C5" s="22" t="s">
        <v>4</v>
      </c>
      <c r="E5" s="26">
        <v>2</v>
      </c>
      <c r="F5" s="32" t="s">
        <v>41</v>
      </c>
      <c r="G5" s="33">
        <v>0.7</v>
      </c>
      <c r="H5" s="33">
        <v>0.85</v>
      </c>
      <c r="I5" s="33">
        <f>IF(K15=1,G5,H5)</f>
        <v>0.85</v>
      </c>
      <c r="J5" s="34">
        <f>IF(F3=2,OctoHome!B6*Blad2!I5,0)</f>
        <v>0</v>
      </c>
      <c r="K5" s="34">
        <f>IF(F3=2,OctoHome!B6*I5*R5,0)</f>
        <v>0</v>
      </c>
      <c r="L5" s="35">
        <f>IF(F3=2,OctoHome!B6*I5*P5,0)</f>
        <v>0</v>
      </c>
      <c r="M5" s="2"/>
      <c r="N5" s="6" t="s">
        <v>10</v>
      </c>
      <c r="O5" s="7" t="s">
        <v>20</v>
      </c>
      <c r="P5" s="8">
        <f>(35.82/3.6)*1000</f>
        <v>9950</v>
      </c>
      <c r="Q5" s="9">
        <v>840</v>
      </c>
      <c r="R5" s="10">
        <v>11.85</v>
      </c>
    </row>
    <row r="6" spans="2:18" ht="18" x14ac:dyDescent="0.25">
      <c r="B6" s="22">
        <v>3</v>
      </c>
      <c r="C6" s="22" t="s">
        <v>35</v>
      </c>
      <c r="E6" s="26">
        <v>3</v>
      </c>
      <c r="F6" s="32" t="s">
        <v>42</v>
      </c>
      <c r="G6" s="33">
        <v>0.85</v>
      </c>
      <c r="H6" s="33">
        <v>0.95</v>
      </c>
      <c r="I6" s="33">
        <f>IF(K15=1,G6,H6)</f>
        <v>0.95</v>
      </c>
      <c r="J6" s="34">
        <f>IF(F3=3,OctoHome!B6*Blad2!I6,0)</f>
        <v>0</v>
      </c>
      <c r="K6" s="34">
        <f>IF(F3=3,OctoHome!B6*I6*R6,0)</f>
        <v>0</v>
      </c>
      <c r="L6" s="35">
        <f>IF(F3=3,OctoHome!B6*I6*P6,0)</f>
        <v>0</v>
      </c>
      <c r="M6" s="2"/>
      <c r="N6" s="6" t="s">
        <v>11</v>
      </c>
      <c r="O6" s="7" t="s">
        <v>21</v>
      </c>
      <c r="P6" s="8">
        <f>(16.75/3.6)</f>
        <v>4.6527777777777777</v>
      </c>
      <c r="Q6" s="9">
        <v>0.6</v>
      </c>
      <c r="R6" s="10">
        <v>7.75</v>
      </c>
    </row>
    <row r="7" spans="2:18" ht="15.75" x14ac:dyDescent="0.25">
      <c r="E7" s="26">
        <v>4</v>
      </c>
      <c r="F7" s="32" t="s">
        <v>2</v>
      </c>
      <c r="G7" s="33">
        <v>0.7</v>
      </c>
      <c r="H7" s="33">
        <v>0.85</v>
      </c>
      <c r="I7" s="33">
        <f>IF(K15=1,G7,H7)</f>
        <v>0.85</v>
      </c>
      <c r="J7" s="34">
        <f>IF(F3=4,OctoHome!B6*Blad2!I7,0)</f>
        <v>0</v>
      </c>
      <c r="K7" s="34">
        <f>IF(F3=4,OctoHome!B6*I7*R7,0)</f>
        <v>0</v>
      </c>
      <c r="L7" s="35">
        <f>IF(F3=4,OctoHome!B6*I7*P7,0)</f>
        <v>0</v>
      </c>
      <c r="M7" s="2"/>
      <c r="N7" s="6" t="s">
        <v>7</v>
      </c>
      <c r="O7" s="7" t="s">
        <v>8</v>
      </c>
      <c r="P7" s="8">
        <f>R7*Q7</f>
        <v>3120</v>
      </c>
      <c r="Q7" s="9">
        <v>650</v>
      </c>
      <c r="R7" s="10">
        <v>4.8</v>
      </c>
    </row>
    <row r="8" spans="2:18" ht="17.25" x14ac:dyDescent="0.25">
      <c r="B8" s="22" t="s">
        <v>27</v>
      </c>
      <c r="C8" s="23">
        <v>2</v>
      </c>
      <c r="E8" s="26">
        <v>5</v>
      </c>
      <c r="F8" s="32" t="s">
        <v>43</v>
      </c>
      <c r="G8" s="33">
        <v>0.65</v>
      </c>
      <c r="H8" s="33">
        <v>0.85</v>
      </c>
      <c r="I8" s="33">
        <f>IF(K15=1,G8,H8)</f>
        <v>0.85</v>
      </c>
      <c r="J8" s="34">
        <f>IF(F3=5,OctoHome!B6*Blad2!I8,0)</f>
        <v>0</v>
      </c>
      <c r="K8" s="34">
        <f>IF(F3=5,OctoHome!B6*I8*R8,0)</f>
        <v>0</v>
      </c>
      <c r="L8" s="35">
        <f>IF(F3=5,OctoHome!B6*I8*P8,0)</f>
        <v>0</v>
      </c>
      <c r="M8" s="2"/>
      <c r="N8" s="6" t="s">
        <v>36</v>
      </c>
      <c r="O8" s="7" t="s">
        <v>19</v>
      </c>
      <c r="P8" s="8">
        <f>R8*Q8</f>
        <v>2760</v>
      </c>
      <c r="Q8" s="9">
        <v>600</v>
      </c>
      <c r="R8" s="10">
        <v>4.5999999999999996</v>
      </c>
    </row>
    <row r="9" spans="2:18" ht="17.25" x14ac:dyDescent="0.25">
      <c r="B9" s="22">
        <v>1</v>
      </c>
      <c r="C9" s="22" t="s">
        <v>46</v>
      </c>
      <c r="E9" s="26">
        <v>6</v>
      </c>
      <c r="F9" s="32" t="s">
        <v>44</v>
      </c>
      <c r="G9" s="33">
        <v>0.65</v>
      </c>
      <c r="H9" s="33">
        <v>0.85</v>
      </c>
      <c r="I9" s="33">
        <f>IF(K15=1,G9,H9)</f>
        <v>0.85</v>
      </c>
      <c r="J9" s="34">
        <f>IF(F3=6,OctoHome!B6*Blad2!I9,0)</f>
        <v>0</v>
      </c>
      <c r="K9" s="34">
        <f>IF(F3=6,OctoHome!B6*I9*R9,0)</f>
        <v>0</v>
      </c>
      <c r="L9" s="35">
        <f>IF(F3=6,OctoHome!B6*I9*P9,0)</f>
        <v>0</v>
      </c>
      <c r="M9" s="2"/>
      <c r="N9" s="6" t="s">
        <v>37</v>
      </c>
      <c r="O9" s="7" t="s">
        <v>19</v>
      </c>
      <c r="P9" s="8">
        <f>R9*Q9</f>
        <v>2254</v>
      </c>
      <c r="Q9" s="9">
        <v>490</v>
      </c>
      <c r="R9" s="10">
        <v>4.5999999999999996</v>
      </c>
    </row>
    <row r="10" spans="2:18" ht="17.25" x14ac:dyDescent="0.25">
      <c r="B10" s="22">
        <v>2</v>
      </c>
      <c r="C10" s="22" t="s">
        <v>47</v>
      </c>
      <c r="E10" s="26">
        <v>7</v>
      </c>
      <c r="F10" s="32" t="s">
        <v>45</v>
      </c>
      <c r="G10" s="33">
        <v>0.85</v>
      </c>
      <c r="H10" s="33">
        <v>0.91</v>
      </c>
      <c r="I10" s="33">
        <f>IF(K15=1,G10,H10)</f>
        <v>0.91</v>
      </c>
      <c r="J10" s="34">
        <f>IF(F3=7,OctoHome!B6*Blad2!I10,0)</f>
        <v>0</v>
      </c>
      <c r="K10" s="34">
        <f>IF(F3=7,OctoHome!B6*I10*R10,0)</f>
        <v>0</v>
      </c>
      <c r="L10" s="35">
        <f>IF(F3=7,OctoHome!B6*I10*P10,0)</f>
        <v>0</v>
      </c>
      <c r="M10" s="2"/>
      <c r="N10" s="6" t="s">
        <v>9</v>
      </c>
      <c r="O10" s="7" t="s">
        <v>18</v>
      </c>
      <c r="P10" s="8">
        <v>920</v>
      </c>
      <c r="Q10" s="9">
        <v>300</v>
      </c>
      <c r="R10" s="10">
        <f>P10/Q10</f>
        <v>3.0666666666666669</v>
      </c>
    </row>
    <row r="11" spans="2:18" ht="16.5" thickBot="1" x14ac:dyDescent="0.3">
      <c r="B11" s="22">
        <v>3</v>
      </c>
      <c r="C11" s="22" t="s">
        <v>48</v>
      </c>
      <c r="E11" s="26">
        <v>8</v>
      </c>
      <c r="F11" s="36" t="s">
        <v>17</v>
      </c>
      <c r="G11" s="37"/>
      <c r="H11" s="37"/>
      <c r="I11" s="37"/>
      <c r="J11" s="38"/>
      <c r="K11" s="34"/>
      <c r="L11" s="39"/>
      <c r="M11" s="2"/>
      <c r="N11" s="11"/>
      <c r="O11" s="12"/>
      <c r="P11" s="13"/>
      <c r="Q11" s="12"/>
      <c r="R11" s="14"/>
    </row>
    <row r="12" spans="2:18" ht="21.75" customHeight="1" x14ac:dyDescent="0.3">
      <c r="J12" s="40">
        <f>SUM(J4:J11)</f>
        <v>30000</v>
      </c>
      <c r="K12" s="40">
        <f>SUM(K4:K11)</f>
        <v>0</v>
      </c>
      <c r="L12" s="40">
        <f>SUM(L4:L11)</f>
        <v>0</v>
      </c>
    </row>
    <row r="13" spans="2:18" ht="24.75" customHeight="1" x14ac:dyDescent="0.3">
      <c r="B13" s="22" t="s">
        <v>31</v>
      </c>
      <c r="C13" s="23">
        <v>2</v>
      </c>
    </row>
    <row r="14" spans="2:18" ht="15.6" x14ac:dyDescent="0.3">
      <c r="B14" s="22">
        <v>1</v>
      </c>
      <c r="C14" s="22" t="s">
        <v>28</v>
      </c>
    </row>
    <row r="15" spans="2:18" ht="15.6" x14ac:dyDescent="0.3">
      <c r="B15" s="22">
        <v>2</v>
      </c>
      <c r="C15" s="22" t="s">
        <v>33</v>
      </c>
      <c r="J15" s="22" t="s">
        <v>50</v>
      </c>
      <c r="K15" s="23">
        <v>2</v>
      </c>
    </row>
    <row r="16" spans="2:18" ht="15.6" x14ac:dyDescent="0.3">
      <c r="B16" s="22">
        <v>3</v>
      </c>
      <c r="C16" s="22" t="s">
        <v>29</v>
      </c>
      <c r="J16" s="22">
        <v>1</v>
      </c>
      <c r="K16" s="22" t="s">
        <v>51</v>
      </c>
    </row>
    <row r="17" spans="1:13" ht="15.6" x14ac:dyDescent="0.3">
      <c r="J17" s="22">
        <v>2</v>
      </c>
      <c r="K17" s="22" t="s">
        <v>52</v>
      </c>
    </row>
    <row r="18" spans="1:13" ht="14.45" x14ac:dyDescent="0.3">
      <c r="K18" s="41"/>
      <c r="M18" s="21"/>
    </row>
    <row r="19" spans="1:13" ht="15.6" x14ac:dyDescent="0.3">
      <c r="B19" s="42" t="s">
        <v>3</v>
      </c>
      <c r="C19" s="15">
        <f>IF(C3=1,J12,0)</f>
        <v>30000</v>
      </c>
      <c r="D19" s="21" t="s">
        <v>3</v>
      </c>
    </row>
    <row r="20" spans="1:13" ht="15.6" x14ac:dyDescent="0.3">
      <c r="B20" s="42" t="s">
        <v>4</v>
      </c>
      <c r="C20" s="15">
        <f>IF(C3=2,K12,0)</f>
        <v>0</v>
      </c>
      <c r="D20" s="21" t="s">
        <v>3</v>
      </c>
    </row>
    <row r="21" spans="1:13" ht="15.75" customHeight="1" x14ac:dyDescent="0.3">
      <c r="B21" s="42" t="s">
        <v>23</v>
      </c>
      <c r="C21" s="15">
        <f>IF(C3=3,L12,0)</f>
        <v>0</v>
      </c>
      <c r="D21" s="21" t="s">
        <v>3</v>
      </c>
    </row>
    <row r="22" spans="1:13" ht="15.75" x14ac:dyDescent="0.25">
      <c r="B22" s="16" t="s">
        <v>24</v>
      </c>
      <c r="C22" s="15">
        <f>C19+C20+C21</f>
        <v>30000</v>
      </c>
      <c r="D22" s="21" t="s">
        <v>3</v>
      </c>
    </row>
    <row r="23" spans="1:13" ht="15.6" x14ac:dyDescent="0.3">
      <c r="B23" s="16"/>
      <c r="C23" s="15"/>
    </row>
    <row r="24" spans="1:13" thickBot="1" x14ac:dyDescent="0.35">
      <c r="A24" s="20" t="s">
        <v>34</v>
      </c>
      <c r="B24" s="17" t="s">
        <v>28</v>
      </c>
      <c r="C24" s="17"/>
      <c r="D24" s="17"/>
    </row>
    <row r="25" spans="1:13" thickTop="1" x14ac:dyDescent="0.3">
      <c r="A25" s="43">
        <v>2.4</v>
      </c>
      <c r="B25" s="42" t="s">
        <v>25</v>
      </c>
      <c r="C25" s="18">
        <f>C22/A25</f>
        <v>12500</v>
      </c>
      <c r="D25" s="21" t="s">
        <v>3</v>
      </c>
    </row>
    <row r="26" spans="1:13" x14ac:dyDescent="0.25">
      <c r="A26" s="43">
        <v>3.1</v>
      </c>
      <c r="B26" s="42" t="s">
        <v>26</v>
      </c>
      <c r="C26" s="18">
        <f>C22/A26</f>
        <v>9677.4193548387102</v>
      </c>
      <c r="D26" s="21" t="s">
        <v>3</v>
      </c>
      <c r="E26" s="21">
        <f>IF(C8=1,C25,0)</f>
        <v>0</v>
      </c>
      <c r="F26" s="44"/>
      <c r="G26" s="44"/>
    </row>
    <row r="27" spans="1:13" ht="14.45" x14ac:dyDescent="0.3">
      <c r="A27" s="43">
        <v>1.6</v>
      </c>
      <c r="B27" s="42" t="s">
        <v>30</v>
      </c>
      <c r="C27" s="19">
        <f>C22/A27</f>
        <v>18750</v>
      </c>
      <c r="D27" s="21" t="s">
        <v>3</v>
      </c>
      <c r="E27" s="21">
        <f>IF(C8=2,C26,0)</f>
        <v>9677.4193548387102</v>
      </c>
      <c r="F27" s="44"/>
      <c r="G27" s="44"/>
    </row>
    <row r="28" spans="1:13" x14ac:dyDescent="0.25">
      <c r="A28" s="43"/>
      <c r="E28" s="21">
        <f>IF(C8=3,C27,0)</f>
        <v>0</v>
      </c>
      <c r="F28" s="44"/>
      <c r="G28" s="44"/>
    </row>
    <row r="29" spans="1:13" ht="15.75" thickBot="1" x14ac:dyDescent="0.3">
      <c r="A29" s="43"/>
      <c r="B29" s="17" t="s">
        <v>32</v>
      </c>
      <c r="C29" s="17"/>
      <c r="D29" s="17"/>
      <c r="E29" s="21">
        <f>SUM(E26:E28)</f>
        <v>9677.4193548387102</v>
      </c>
      <c r="F29" s="44">
        <f>IF(C13=1,E29,0)</f>
        <v>0</v>
      </c>
      <c r="G29" s="44"/>
    </row>
    <row r="30" spans="1:13" ht="15.75" thickTop="1" x14ac:dyDescent="0.25">
      <c r="A30" s="43">
        <v>2.7</v>
      </c>
      <c r="B30" s="42" t="s">
        <v>25</v>
      </c>
      <c r="C30" s="18">
        <f>C22/A30</f>
        <v>11111.111111111109</v>
      </c>
      <c r="D30" s="21" t="s">
        <v>3</v>
      </c>
      <c r="F30" s="44"/>
      <c r="G30" s="44"/>
    </row>
    <row r="31" spans="1:13" x14ac:dyDescent="0.25">
      <c r="A31" s="43">
        <v>3.5</v>
      </c>
      <c r="B31" s="42" t="s">
        <v>26</v>
      </c>
      <c r="C31" s="18">
        <f>C22/A31</f>
        <v>8571.4285714285706</v>
      </c>
      <c r="D31" s="21" t="s">
        <v>3</v>
      </c>
      <c r="E31" s="21">
        <f>IF(C8=1,C30,0)</f>
        <v>0</v>
      </c>
      <c r="F31" s="44"/>
      <c r="G31" s="44"/>
    </row>
    <row r="32" spans="1:13" x14ac:dyDescent="0.25">
      <c r="A32" s="43">
        <v>1.8</v>
      </c>
      <c r="B32" s="42" t="s">
        <v>30</v>
      </c>
      <c r="C32" s="19">
        <f>C22/A32</f>
        <v>16666.666666666668</v>
      </c>
      <c r="D32" s="21" t="s">
        <v>3</v>
      </c>
      <c r="E32" s="21">
        <f>IF(C8=2,C31,0)</f>
        <v>8571.4285714285706</v>
      </c>
      <c r="F32" s="44"/>
      <c r="G32" s="44"/>
    </row>
    <row r="33" spans="1:7" x14ac:dyDescent="0.25">
      <c r="A33" s="43"/>
      <c r="E33" s="21">
        <f>IF(C8=3,C32,0)</f>
        <v>0</v>
      </c>
      <c r="F33" s="44"/>
      <c r="G33" s="44"/>
    </row>
    <row r="34" spans="1:7" ht="15.75" thickBot="1" x14ac:dyDescent="0.3">
      <c r="A34" s="43"/>
      <c r="B34" s="17" t="s">
        <v>29</v>
      </c>
      <c r="C34" s="17"/>
      <c r="D34" s="17"/>
      <c r="E34" s="21">
        <f>SUM(E31:E33)</f>
        <v>8571.4285714285706</v>
      </c>
      <c r="F34" s="44">
        <f>IF(C13=2,E34,0)</f>
        <v>8571.4285714285706</v>
      </c>
      <c r="G34" s="44"/>
    </row>
    <row r="35" spans="1:7" ht="15.75" thickTop="1" x14ac:dyDescent="0.25">
      <c r="A35" s="43">
        <v>4</v>
      </c>
      <c r="B35" s="42" t="s">
        <v>25</v>
      </c>
      <c r="C35" s="18">
        <f>(C22/A35)+1000</f>
        <v>8500</v>
      </c>
      <c r="D35" s="21" t="s">
        <v>3</v>
      </c>
      <c r="F35" s="44"/>
      <c r="G35" s="44"/>
    </row>
    <row r="36" spans="1:7" x14ac:dyDescent="0.25">
      <c r="A36" s="43">
        <v>4.5</v>
      </c>
      <c r="B36" s="42" t="s">
        <v>26</v>
      </c>
      <c r="C36" s="18">
        <f>(C22/A36)+1000</f>
        <v>7666.666666666667</v>
      </c>
      <c r="D36" s="21" t="s">
        <v>3</v>
      </c>
      <c r="E36" s="21">
        <f>IF(C8=1,C35,0)</f>
        <v>0</v>
      </c>
      <c r="F36" s="44"/>
      <c r="G36" s="44"/>
    </row>
    <row r="37" spans="1:7" x14ac:dyDescent="0.25">
      <c r="A37" s="43">
        <v>3.5</v>
      </c>
      <c r="B37" s="42" t="s">
        <v>30</v>
      </c>
      <c r="C37" s="19">
        <f>(C22/A37)+1000</f>
        <v>9571.4285714285706</v>
      </c>
      <c r="D37" s="21" t="s">
        <v>3</v>
      </c>
      <c r="E37" s="21">
        <f>IF(C8=2,C36,0)</f>
        <v>7666.666666666667</v>
      </c>
      <c r="F37" s="44"/>
      <c r="G37" s="44"/>
    </row>
    <row r="38" spans="1:7" x14ac:dyDescent="0.25">
      <c r="E38" s="21">
        <f>IF(C8=3,C37,0)</f>
        <v>0</v>
      </c>
      <c r="F38" s="44"/>
      <c r="G38" s="44"/>
    </row>
    <row r="39" spans="1:7" x14ac:dyDescent="0.25">
      <c r="E39" s="21">
        <f>SUM(E36:E38)</f>
        <v>7666.666666666667</v>
      </c>
      <c r="F39" s="44">
        <f>IF(C13=3,E39,0)</f>
        <v>0</v>
      </c>
      <c r="G39" s="44"/>
    </row>
    <row r="40" spans="1:7" x14ac:dyDescent="0.25">
      <c r="F40" s="44"/>
      <c r="G40" s="44"/>
    </row>
    <row r="41" spans="1:7" ht="15.75" thickBot="1" x14ac:dyDescent="0.3">
      <c r="F41" s="44"/>
      <c r="G41" s="44"/>
    </row>
    <row r="42" spans="1:7" ht="15.75" thickBot="1" x14ac:dyDescent="0.3">
      <c r="F42" s="45">
        <f>F29+F34+F39</f>
        <v>8571.4285714285706</v>
      </c>
      <c r="G42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OctoHome</vt:lpstr>
      <vt:lpstr>Blad2</vt:lpstr>
      <vt:lpstr>OctoHome!Área_de_impresión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Nordahl</dc:creator>
  <cp:lastModifiedBy>-</cp:lastModifiedBy>
  <cp:lastPrinted>2010-03-31T11:56:14Z</cp:lastPrinted>
  <dcterms:created xsi:type="dcterms:W3CDTF">2010-03-29T09:34:43Z</dcterms:created>
  <dcterms:modified xsi:type="dcterms:W3CDTF">2011-03-08T11:40:09Z</dcterms:modified>
</cp:coreProperties>
</file>